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1\Copy_flash_13072023\new15_2023-2024\Семья\Квартира\ЖК ПКНВ\ОСС1\подготовка\240715_фин без ковров\"/>
    </mc:Choice>
  </mc:AlternateContent>
  <xr:revisionPtr revIDLastSave="0" documentId="13_ncr:1_{C77C017E-F2A1-4BF0-9148-4133FD91105D}" xr6:coauthVersionLast="47" xr6:coauthVersionMax="47" xr10:uidLastSave="{00000000-0000-0000-0000-000000000000}"/>
  <bookViews>
    <workbookView xWindow="-110" yWindow="-10910" windowWidth="19420" windowHeight="10560" xr2:uid="{091F2BBC-E3CA-49A4-BADE-BCE4B3DAEA09}"/>
  </bookViews>
  <sheets>
    <sheet name="Смета ТСЖ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A7" i="1"/>
  <c r="D30" i="1"/>
  <c r="B24" i="1"/>
  <c r="C24" i="1" s="1"/>
  <c r="D37" i="1"/>
  <c r="D35" i="1"/>
  <c r="D34" i="1"/>
  <c r="D33" i="1"/>
  <c r="D32" i="1"/>
  <c r="D31" i="1"/>
  <c r="D27" i="1"/>
  <c r="D28" i="1"/>
  <c r="D21" i="1"/>
  <c r="D22" i="1"/>
  <c r="D23" i="1"/>
  <c r="D20" i="1"/>
  <c r="D24" i="1" l="1"/>
  <c r="E24" i="1" s="1"/>
  <c r="E21" i="1"/>
  <c r="E36" i="1"/>
  <c r="C26" i="1"/>
  <c r="C41" i="1" s="1"/>
  <c r="B29" i="1"/>
  <c r="D29" i="1" s="1"/>
  <c r="B26" i="1"/>
  <c r="D26" i="1" s="1"/>
  <c r="E26" i="1" s="1"/>
  <c r="D39" i="1"/>
  <c r="E39" i="1" s="1"/>
  <c r="D38" i="1"/>
  <c r="E38" i="1" s="1"/>
  <c r="E34" i="1"/>
  <c r="E30" i="1"/>
  <c r="E27" i="1"/>
  <c r="E28" i="1"/>
  <c r="E31" i="1"/>
  <c r="E32" i="1"/>
  <c r="E33" i="1"/>
  <c r="E35" i="1"/>
  <c r="E37" i="1"/>
  <c r="E22" i="1"/>
  <c r="E23" i="1"/>
  <c r="E20" i="1"/>
  <c r="B41" i="1" l="1"/>
  <c r="E29" i="1"/>
  <c r="E41" i="1" s="1"/>
  <c r="D41" i="1" l="1"/>
</calcChain>
</file>

<file path=xl/sharedStrings.xml><?xml version="1.0" encoding="utf-8"?>
<sst xmlns="http://schemas.openxmlformats.org/spreadsheetml/2006/main" count="77" uniqueCount="49">
  <si>
    <t>общая площадь МКД, включая</t>
  </si>
  <si>
    <t>жилой фонд</t>
  </si>
  <si>
    <t>нежилой фонд</t>
  </si>
  <si>
    <t>МОП</t>
  </si>
  <si>
    <t>Виды платежей и взносов</t>
  </si>
  <si>
    <t>Тариф для жилых помещений</t>
  </si>
  <si>
    <t>Тариф для паркинга</t>
  </si>
  <si>
    <t>Сумма</t>
  </si>
  <si>
    <t>Расходы</t>
  </si>
  <si>
    <t>Коммунальные услуги</t>
  </si>
  <si>
    <t>Отопление</t>
  </si>
  <si>
    <t>Водоотведение</t>
  </si>
  <si>
    <t>Водоснабжение</t>
  </si>
  <si>
    <t>Электроснабжение</t>
  </si>
  <si>
    <t>Содержание общего имущества в многоквартирном доме</t>
  </si>
  <si>
    <t>Текущий ремонт общего имущества в многоквартирном доме</t>
  </si>
  <si>
    <t>Управление МКД</t>
  </si>
  <si>
    <t>Обслуживание ИТП</t>
  </si>
  <si>
    <t>Круглосуточная аварийно-диспетчерская служба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</si>
  <si>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</si>
  <si>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</si>
  <si>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</si>
  <si>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Охрана территории</t>
  </si>
  <si>
    <t>По факту</t>
  </si>
  <si>
    <t>Основания для начисления</t>
  </si>
  <si>
    <t>в мес.</t>
  </si>
  <si>
    <t>в год</t>
  </si>
  <si>
    <t>Решение ОСС</t>
  </si>
  <si>
    <t>Доходы</t>
  </si>
  <si>
    <t>Жилищные услуги *</t>
  </si>
  <si>
    <t>руб./м2</t>
  </si>
  <si>
    <t>Прочие доходы отсутствуют</t>
  </si>
  <si>
    <t>машино-места</t>
  </si>
  <si>
    <t>Смета доходов и расходов на 2024-2025 гг.**</t>
  </si>
  <si>
    <t xml:space="preserve">Эксплуатация коллективных приборов учёта </t>
  </si>
  <si>
    <t xml:space="preserve">Содержание и ремонт лифтов </t>
  </si>
  <si>
    <t>Решение ОСС, включая резерв 12 руб./м2</t>
  </si>
  <si>
    <t>Консьерж</t>
  </si>
  <si>
    <t>Регулярный вывоз снега (механизированная уборка)</t>
  </si>
  <si>
    <t>* жилищные услуги рассчитаны исходя из тарифов, вынесенных на голосование ОСС №2024-2. По факту принятия решений ОСС и распоряжений Комитета по тарифам Санкт-Петербурга величины затрат могут быть скорректированы</t>
  </si>
  <si>
    <t xml:space="preserve">Содержание и ремонт АППЗ, АППС, ГОЧС </t>
  </si>
  <si>
    <t>Распоряжения Комитета по тарифам Санкт-Петербурга</t>
  </si>
  <si>
    <t>Обслуживание систем очистки воды</t>
  </si>
  <si>
    <t>ТСН ТСЖ "Петровский квартал на воде-1"</t>
  </si>
  <si>
    <t>Итого по жилищным услугам</t>
  </si>
  <si>
    <t>** настоящая смета доходов и расходов действительна для всех собственников и вступает в силу с месяца, следующем за месяцем принятия решений собственников на ОСС</t>
  </si>
  <si>
    <t>Вечерняя уборка МОП на первом и подземном этажах</t>
  </si>
  <si>
    <t xml:space="preserve">Обслуживание АППЗ паркинга </t>
  </si>
  <si>
    <t>Уборка МОП паркинга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</si>
</sst>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2" fillId="0" borderId="4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2" borderId="2" xfId="0" applyNumberFormat="1" applyFill="1" applyBorder="1" applyAlignment="1">
      <alignment horizontal="left"/>
    </xf>
    <xf numFmtId="4" fontId="0" fillId="2" borderId="3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8629-D310-430C-A56B-6ADA623A5C5B}">
  <sheetPr>
    <pageSetUpPr fitToPage="1"/>
  </sheetPr>
  <dimension ref="A1:F47"/>
  <sheetViews>
    <sheetView tabSelected="1" topLeftCell="A24" workbookViewId="0">
      <selection activeCell="A29" sqref="A29"/>
    </sheetView>
  </sheetViews>
  <sheetFormatPr defaultRowHeight="14.5" x14ac:dyDescent="0.35"/>
  <cols>
    <col min="1" max="1" width="57.1796875" bestFit="1" customWidth="1"/>
    <col min="2" max="2" width="26.90625" bestFit="1" customWidth="1"/>
    <col min="3" max="3" width="18.26953125" bestFit="1" customWidth="1"/>
    <col min="4" max="4" width="11.1796875" bestFit="1" customWidth="1"/>
    <col min="5" max="5" width="16.453125" bestFit="1" customWidth="1"/>
    <col min="6" max="6" width="49.453125" bestFit="1" customWidth="1"/>
  </cols>
  <sheetData>
    <row r="1" spans="1:6" x14ac:dyDescent="0.35">
      <c r="A1" s="1" t="s">
        <v>43</v>
      </c>
    </row>
    <row r="2" spans="1:6" x14ac:dyDescent="0.35">
      <c r="A2" s="9">
        <v>25786.400000000001</v>
      </c>
    </row>
    <row r="3" spans="1:6" x14ac:dyDescent="0.35">
      <c r="A3">
        <v>21892</v>
      </c>
      <c r="B3" t="s">
        <v>0</v>
      </c>
    </row>
    <row r="4" spans="1:6" x14ac:dyDescent="0.35">
      <c r="A4" s="9">
        <v>13422.5</v>
      </c>
      <c r="B4" t="s">
        <v>1</v>
      </c>
    </row>
    <row r="5" spans="1:6" x14ac:dyDescent="0.35">
      <c r="A5">
        <v>1250.2</v>
      </c>
      <c r="B5" t="s">
        <v>32</v>
      </c>
    </row>
    <row r="6" spans="1:6" x14ac:dyDescent="0.35">
      <c r="A6" s="9">
        <v>1625</v>
      </c>
      <c r="B6" t="s">
        <v>2</v>
      </c>
    </row>
    <row r="7" spans="1:6" x14ac:dyDescent="0.35">
      <c r="A7" s="9">
        <f>A3-A4-A5-A6</f>
        <v>5594.3</v>
      </c>
      <c r="B7" t="s">
        <v>3</v>
      </c>
    </row>
    <row r="9" spans="1:6" x14ac:dyDescent="0.35">
      <c r="A9" s="11" t="s">
        <v>33</v>
      </c>
      <c r="B9" s="11"/>
      <c r="C9" s="11"/>
      <c r="D9" s="11"/>
      <c r="E9" s="11"/>
      <c r="F9" s="11"/>
    </row>
    <row r="10" spans="1:6" x14ac:dyDescent="0.35">
      <c r="A10" s="17" t="s">
        <v>4</v>
      </c>
      <c r="B10" s="5" t="s">
        <v>5</v>
      </c>
      <c r="C10" s="5" t="s">
        <v>6</v>
      </c>
      <c r="D10" s="15" t="s">
        <v>7</v>
      </c>
      <c r="E10" s="15"/>
      <c r="F10" s="17" t="s">
        <v>24</v>
      </c>
    </row>
    <row r="11" spans="1:6" x14ac:dyDescent="0.35">
      <c r="A11" s="18"/>
      <c r="B11" s="5" t="s">
        <v>30</v>
      </c>
      <c r="C11" s="5" t="s">
        <v>30</v>
      </c>
      <c r="D11" s="5" t="s">
        <v>25</v>
      </c>
      <c r="E11" s="5" t="s">
        <v>26</v>
      </c>
      <c r="F11" s="18"/>
    </row>
    <row r="12" spans="1:6" x14ac:dyDescent="0.35">
      <c r="A12" s="16" t="s">
        <v>8</v>
      </c>
      <c r="B12" s="16"/>
      <c r="C12" s="16"/>
      <c r="D12" s="16"/>
      <c r="E12" s="16"/>
      <c r="F12" s="16"/>
    </row>
    <row r="13" spans="1:6" x14ac:dyDescent="0.35">
      <c r="A13" s="3" t="s">
        <v>9</v>
      </c>
      <c r="B13" s="2"/>
      <c r="C13" s="2"/>
      <c r="D13" s="2"/>
      <c r="E13" s="2"/>
      <c r="F13" s="2"/>
    </row>
    <row r="14" spans="1:6" x14ac:dyDescent="0.35">
      <c r="A14" s="2" t="s">
        <v>10</v>
      </c>
      <c r="B14" s="2"/>
      <c r="C14" s="2"/>
      <c r="D14" s="2" t="s">
        <v>23</v>
      </c>
      <c r="E14" s="2" t="s">
        <v>23</v>
      </c>
      <c r="F14" s="2" t="s">
        <v>41</v>
      </c>
    </row>
    <row r="15" spans="1:6" x14ac:dyDescent="0.35">
      <c r="A15" s="2" t="s">
        <v>11</v>
      </c>
      <c r="B15" s="2"/>
      <c r="C15" s="2"/>
      <c r="D15" s="2" t="s">
        <v>23</v>
      </c>
      <c r="E15" s="2" t="s">
        <v>23</v>
      </c>
      <c r="F15" s="2" t="s">
        <v>41</v>
      </c>
    </row>
    <row r="16" spans="1:6" x14ac:dyDescent="0.35">
      <c r="A16" s="2" t="s">
        <v>12</v>
      </c>
      <c r="B16" s="2"/>
      <c r="C16" s="2"/>
      <c r="D16" s="2" t="s">
        <v>23</v>
      </c>
      <c r="E16" s="2" t="s">
        <v>23</v>
      </c>
      <c r="F16" s="2" t="s">
        <v>41</v>
      </c>
    </row>
    <row r="17" spans="1:6" x14ac:dyDescent="0.35">
      <c r="A17" s="2" t="s">
        <v>13</v>
      </c>
      <c r="B17" s="2"/>
      <c r="C17" s="2"/>
      <c r="D17" s="2" t="s">
        <v>23</v>
      </c>
      <c r="E17" s="2" t="s">
        <v>23</v>
      </c>
      <c r="F17" s="2" t="s">
        <v>41</v>
      </c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3" t="s">
        <v>29</v>
      </c>
      <c r="B19" s="2"/>
      <c r="C19" s="2"/>
      <c r="D19" s="2"/>
      <c r="E19" s="2"/>
      <c r="F19" s="2"/>
    </row>
    <row r="20" spans="1:6" x14ac:dyDescent="0.35">
      <c r="A20" s="4" t="s">
        <v>14</v>
      </c>
      <c r="B20" s="4">
        <v>9.43</v>
      </c>
      <c r="C20" s="4">
        <v>9.43</v>
      </c>
      <c r="D20" s="2">
        <f>SUM($A$4:$A$6)*B20</f>
        <v>153687.31100000002</v>
      </c>
      <c r="E20" s="2">
        <f>D20*12</f>
        <v>1844247.7320000003</v>
      </c>
      <c r="F20" s="2" t="s">
        <v>41</v>
      </c>
    </row>
    <row r="21" spans="1:6" x14ac:dyDescent="0.35">
      <c r="A21" s="4" t="s">
        <v>15</v>
      </c>
      <c r="B21" s="4">
        <v>7.35</v>
      </c>
      <c r="C21" s="4">
        <v>7.35</v>
      </c>
      <c r="D21" s="2">
        <f>SUM($A$4:$A$6)*B21</f>
        <v>119788.095</v>
      </c>
      <c r="E21" s="2">
        <f t="shared" ref="E21:E39" si="0">D21*12</f>
        <v>1437457.1400000001</v>
      </c>
      <c r="F21" s="2" t="s">
        <v>41</v>
      </c>
    </row>
    <row r="22" spans="1:6" x14ac:dyDescent="0.35">
      <c r="A22" s="4" t="s">
        <v>40</v>
      </c>
      <c r="B22" s="4">
        <v>1.3</v>
      </c>
      <c r="C22" s="4">
        <v>1.3</v>
      </c>
      <c r="D22" s="2">
        <f>SUM($A$4:$A$6)*B22</f>
        <v>21187.010000000002</v>
      </c>
      <c r="E22" s="2">
        <f t="shared" si="0"/>
        <v>254244.12000000002</v>
      </c>
      <c r="F22" s="2" t="s">
        <v>41</v>
      </c>
    </row>
    <row r="23" spans="1:6" x14ac:dyDescent="0.35">
      <c r="A23" s="4" t="s">
        <v>34</v>
      </c>
      <c r="B23" s="4">
        <v>1.02</v>
      </c>
      <c r="C23" s="4">
        <v>1.02</v>
      </c>
      <c r="D23" s="2">
        <f>SUM($A$4:$A$6)*B23</f>
        <v>16623.654000000002</v>
      </c>
      <c r="E23" s="2">
        <f t="shared" si="0"/>
        <v>199483.84800000003</v>
      </c>
      <c r="F23" s="2" t="s">
        <v>41</v>
      </c>
    </row>
    <row r="24" spans="1:6" x14ac:dyDescent="0.35">
      <c r="A24" s="4" t="s">
        <v>35</v>
      </c>
      <c r="B24" s="4">
        <f>ROUNDUP(7312.83*(1+0.046*(9-2))/SUM(A4,A6:A6)*8,2)</f>
        <v>5.14</v>
      </c>
      <c r="C24" s="4">
        <f>B24</f>
        <v>5.14</v>
      </c>
      <c r="D24" s="2">
        <f>SUM($A$4:$A$6)*B24</f>
        <v>83770.178</v>
      </c>
      <c r="E24" s="2">
        <f t="shared" si="0"/>
        <v>1005242.1359999999</v>
      </c>
      <c r="F24" s="2" t="s">
        <v>41</v>
      </c>
    </row>
    <row r="25" spans="1:6" x14ac:dyDescent="0.35">
      <c r="A25" s="2"/>
      <c r="B25" s="2"/>
      <c r="C25" s="2"/>
      <c r="D25" s="2"/>
      <c r="E25" s="2"/>
      <c r="F25" s="2"/>
    </row>
    <row r="26" spans="1:6" x14ac:dyDescent="0.35">
      <c r="A26" s="6" t="s">
        <v>16</v>
      </c>
      <c r="B26" s="4">
        <f>9+12</f>
        <v>21</v>
      </c>
      <c r="C26" s="4">
        <f>9+12</f>
        <v>21</v>
      </c>
      <c r="D26" s="2">
        <f>SUM($A$4:$A$6)*B26</f>
        <v>342251.7</v>
      </c>
      <c r="E26" s="2">
        <f t="shared" si="0"/>
        <v>4107020.4000000004</v>
      </c>
      <c r="F26" s="2" t="s">
        <v>36</v>
      </c>
    </row>
    <row r="27" spans="1:6" x14ac:dyDescent="0.35">
      <c r="A27" s="6" t="s">
        <v>17</v>
      </c>
      <c r="B27" s="4">
        <v>2</v>
      </c>
      <c r="C27" s="4">
        <v>2</v>
      </c>
      <c r="D27" s="2">
        <f>SUM($A$4:$A$6)*B27</f>
        <v>32595.4</v>
      </c>
      <c r="E27" s="2">
        <f t="shared" si="0"/>
        <v>391144.80000000005</v>
      </c>
      <c r="F27" s="2" t="s">
        <v>27</v>
      </c>
    </row>
    <row r="28" spans="1:6" x14ac:dyDescent="0.35">
      <c r="A28" s="6" t="s">
        <v>18</v>
      </c>
      <c r="B28" s="4">
        <v>5.74</v>
      </c>
      <c r="C28" s="4">
        <v>5.74</v>
      </c>
      <c r="D28" s="2">
        <f>SUM($A$4:$A$6)*B28</f>
        <v>93548.79800000001</v>
      </c>
      <c r="E28" s="2">
        <f t="shared" si="0"/>
        <v>1122585.5760000001</v>
      </c>
      <c r="F28" s="2" t="s">
        <v>27</v>
      </c>
    </row>
    <row r="29" spans="1:6" x14ac:dyDescent="0.35">
      <c r="A29" s="6" t="s">
        <v>48</v>
      </c>
      <c r="B29" s="4">
        <f>7.45</f>
        <v>7.45</v>
      </c>
      <c r="C29" s="4">
        <v>27</v>
      </c>
      <c r="D29" s="2">
        <f>SUM($A$4,$A$6:$A$6)*B29+A5*C29</f>
        <v>145859.27499999999</v>
      </c>
      <c r="E29" s="2">
        <f t="shared" si="0"/>
        <v>1750311.2999999998</v>
      </c>
      <c r="F29" s="8" t="s">
        <v>27</v>
      </c>
    </row>
    <row r="30" spans="1:6" x14ac:dyDescent="0.35">
      <c r="A30" s="4" t="s">
        <v>46</v>
      </c>
      <c r="B30" s="4">
        <v>4.8</v>
      </c>
      <c r="C30" s="4">
        <v>4.8</v>
      </c>
      <c r="D30" s="2">
        <f t="shared" ref="D30:D35" si="1">SUM($A$4:$A$6)*B30</f>
        <v>78228.960000000006</v>
      </c>
      <c r="E30" s="2">
        <f>D30*12</f>
        <v>938747.52</v>
      </c>
      <c r="F30" s="2" t="s">
        <v>27</v>
      </c>
    </row>
    <row r="31" spans="1:6" x14ac:dyDescent="0.35">
      <c r="A31" s="6" t="s">
        <v>19</v>
      </c>
      <c r="B31" s="4">
        <v>2.92</v>
      </c>
      <c r="C31" s="4">
        <v>2.92</v>
      </c>
      <c r="D31" s="2">
        <f t="shared" si="1"/>
        <v>47589.284</v>
      </c>
      <c r="E31" s="2">
        <f t="shared" si="0"/>
        <v>571071.40800000005</v>
      </c>
      <c r="F31" s="2" t="s">
        <v>27</v>
      </c>
    </row>
    <row r="32" spans="1:6" x14ac:dyDescent="0.35">
      <c r="A32" s="6" t="s">
        <v>20</v>
      </c>
      <c r="B32" s="4">
        <v>7.1</v>
      </c>
      <c r="C32" s="4">
        <v>7.1</v>
      </c>
      <c r="D32" s="2">
        <f t="shared" si="1"/>
        <v>115713.67</v>
      </c>
      <c r="E32" s="2">
        <f t="shared" si="0"/>
        <v>1388564.04</v>
      </c>
      <c r="F32" s="2" t="s">
        <v>27</v>
      </c>
    </row>
    <row r="33" spans="1:6" x14ac:dyDescent="0.35">
      <c r="A33" s="6" t="s">
        <v>21</v>
      </c>
      <c r="B33" s="4">
        <v>3.5</v>
      </c>
      <c r="C33" s="4">
        <v>3.5</v>
      </c>
      <c r="D33" s="2">
        <f t="shared" si="1"/>
        <v>57041.950000000004</v>
      </c>
      <c r="E33" s="2">
        <f t="shared" si="0"/>
        <v>684503.4</v>
      </c>
      <c r="F33" s="2" t="s">
        <v>27</v>
      </c>
    </row>
    <row r="34" spans="1:6" x14ac:dyDescent="0.35">
      <c r="A34" s="4" t="s">
        <v>38</v>
      </c>
      <c r="B34" s="4">
        <v>0.47</v>
      </c>
      <c r="C34" s="4">
        <v>0.47</v>
      </c>
      <c r="D34" s="2">
        <f t="shared" si="1"/>
        <v>7659.9189999999999</v>
      </c>
      <c r="E34" s="2">
        <f>D34*12</f>
        <v>91919.027999999991</v>
      </c>
      <c r="F34" s="2" t="s">
        <v>27</v>
      </c>
    </row>
    <row r="35" spans="1:6" x14ac:dyDescent="0.35">
      <c r="A35" s="6" t="s">
        <v>42</v>
      </c>
      <c r="B35" s="4">
        <v>1.9</v>
      </c>
      <c r="C35" s="4">
        <v>1.9</v>
      </c>
      <c r="D35" s="2">
        <f t="shared" si="1"/>
        <v>30965.63</v>
      </c>
      <c r="E35" s="2">
        <f t="shared" si="0"/>
        <v>371587.56</v>
      </c>
      <c r="F35" s="2" t="s">
        <v>27</v>
      </c>
    </row>
    <row r="36" spans="1:6" x14ac:dyDescent="0.35">
      <c r="A36" s="6" t="s">
        <v>37</v>
      </c>
      <c r="B36" s="4">
        <v>8.8699999999999992</v>
      </c>
      <c r="C36" s="4">
        <v>0</v>
      </c>
      <c r="D36" s="2">
        <f>SUM($A$4,$A$6)*B36</f>
        <v>133471.32499999998</v>
      </c>
      <c r="E36" s="2">
        <f t="shared" si="0"/>
        <v>1601655.9</v>
      </c>
      <c r="F36" s="2" t="s">
        <v>27</v>
      </c>
    </row>
    <row r="37" spans="1:6" x14ac:dyDescent="0.35">
      <c r="A37" s="4" t="s">
        <v>22</v>
      </c>
      <c r="B37" s="4">
        <v>20</v>
      </c>
      <c r="C37" s="4">
        <v>20</v>
      </c>
      <c r="D37" s="2">
        <f>SUM($A$4:$A$6)*B37</f>
        <v>325954</v>
      </c>
      <c r="E37" s="2">
        <f t="shared" si="0"/>
        <v>3911448</v>
      </c>
      <c r="F37" s="2" t="s">
        <v>27</v>
      </c>
    </row>
    <row r="38" spans="1:6" x14ac:dyDescent="0.35">
      <c r="A38" s="7" t="s">
        <v>47</v>
      </c>
      <c r="B38" s="4"/>
      <c r="C38" s="4">
        <v>22</v>
      </c>
      <c r="D38" s="2">
        <f>SUM($A$5)*C38</f>
        <v>27504.400000000001</v>
      </c>
      <c r="E38" s="2">
        <f t="shared" si="0"/>
        <v>330052.80000000005</v>
      </c>
      <c r="F38" s="2" t="s">
        <v>27</v>
      </c>
    </row>
    <row r="39" spans="1:6" x14ac:dyDescent="0.35">
      <c r="B39" s="4"/>
      <c r="C39" s="4">
        <v>25.7</v>
      </c>
      <c r="D39" s="2">
        <f>SUM($A$5)*C39</f>
        <v>32130.14</v>
      </c>
      <c r="E39" s="2">
        <f t="shared" si="0"/>
        <v>385561.68</v>
      </c>
      <c r="F39" s="2" t="s">
        <v>27</v>
      </c>
    </row>
    <row r="40" spans="1:6" x14ac:dyDescent="0.35">
      <c r="A40" s="2"/>
      <c r="B40" s="2"/>
      <c r="C40" s="2"/>
      <c r="D40" s="2"/>
      <c r="E40" s="2"/>
      <c r="F40" s="2"/>
    </row>
    <row r="41" spans="1:6" x14ac:dyDescent="0.35">
      <c r="A41" s="3" t="s">
        <v>44</v>
      </c>
      <c r="B41" s="3">
        <f>SUM(B20:B40)</f>
        <v>109.99000000000001</v>
      </c>
      <c r="C41" s="3">
        <f>SUM(C20:C40)</f>
        <v>168.37</v>
      </c>
      <c r="D41" s="3">
        <f>SUM(D20:D40)</f>
        <v>1865570.6989999998</v>
      </c>
      <c r="E41" s="3">
        <f>SUM(E20:E40)</f>
        <v>22386848.388</v>
      </c>
      <c r="F41" s="2"/>
    </row>
    <row r="42" spans="1:6" x14ac:dyDescent="0.35">
      <c r="A42" s="2"/>
      <c r="B42" s="2"/>
      <c r="C42" s="2"/>
      <c r="D42" s="2"/>
      <c r="E42" s="2"/>
      <c r="F42" s="2"/>
    </row>
    <row r="43" spans="1:6" x14ac:dyDescent="0.35">
      <c r="A43" s="16" t="s">
        <v>28</v>
      </c>
      <c r="B43" s="16"/>
      <c r="C43" s="16"/>
      <c r="D43" s="16"/>
      <c r="E43" s="16"/>
      <c r="F43" s="16"/>
    </row>
    <row r="44" spans="1:6" x14ac:dyDescent="0.35">
      <c r="A44" s="12" t="s">
        <v>31</v>
      </c>
      <c r="B44" s="13"/>
      <c r="C44" s="13"/>
      <c r="D44" s="13"/>
      <c r="E44" s="13"/>
      <c r="F44" s="14"/>
    </row>
    <row r="46" spans="1:6" ht="58" customHeight="1" x14ac:dyDescent="0.35">
      <c r="A46" s="10" t="s">
        <v>39</v>
      </c>
      <c r="B46" s="10"/>
      <c r="C46" s="10"/>
      <c r="D46" s="10"/>
      <c r="E46" s="10"/>
      <c r="F46" s="10"/>
    </row>
    <row r="47" spans="1:6" x14ac:dyDescent="0.35">
      <c r="A47" t="s">
        <v>45</v>
      </c>
    </row>
  </sheetData>
  <mergeCells count="8">
    <mergeCell ref="A46:F46"/>
    <mergeCell ref="A9:F9"/>
    <mergeCell ref="A44:F44"/>
    <mergeCell ref="D10:E10"/>
    <mergeCell ref="A12:F12"/>
    <mergeCell ref="A43:F43"/>
    <mergeCell ref="A10:A11"/>
    <mergeCell ref="F10:F1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 ТСЖ-1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Лукичев Дмитрий Вячеславович</cp:lastModifiedBy>
  <cp:lastPrinted>2024-07-14T19:55:01Z</cp:lastPrinted>
  <dcterms:created xsi:type="dcterms:W3CDTF">2023-12-18T11:26:59Z</dcterms:created>
  <dcterms:modified xsi:type="dcterms:W3CDTF">2024-07-15T19:06:55Z</dcterms:modified>
</cp:coreProperties>
</file>